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2\"/>
    </mc:Choice>
  </mc:AlternateContent>
  <xr:revisionPtr revIDLastSave="0" documentId="13_ncr:1_{5A449AAD-49CB-42B6-9557-72F1A65D7A4B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53-02-01" sheetId="6" r:id="rId6"/>
    <sheet name="ОСР 553-09-01" sheetId="7" r:id="rId7"/>
    <sheet name="ОСР 553-12-01" sheetId="8" r:id="rId8"/>
    <sheet name="Источники ЦИ" sheetId="9" r:id="rId9"/>
    <sheet name="Цена МАТ и ОБ по ТКП" sheetId="10" r:id="rId10"/>
  </sheets>
  <calcPr calcId="191029"/>
</workbook>
</file>

<file path=xl/calcChain.xml><?xml version="1.0" encoding="utf-8"?>
<calcChain xmlns="http://schemas.openxmlformats.org/spreadsheetml/2006/main">
  <c r="C39" i="1" l="1"/>
  <c r="C38" i="1"/>
  <c r="C37" i="1"/>
  <c r="C40" i="1" s="1"/>
  <c r="C41" i="1" s="1"/>
  <c r="C29" i="1"/>
  <c r="C43" i="1"/>
  <c r="I40" i="1"/>
  <c r="I39" i="1"/>
  <c r="I38" i="1"/>
  <c r="I37" i="1"/>
  <c r="I36" i="1"/>
  <c r="C30" i="1"/>
  <c r="C31" i="1" s="1"/>
  <c r="G72" i="2"/>
  <c r="G73" i="2" s="1"/>
  <c r="G75" i="2" s="1"/>
  <c r="G76" i="2" s="1"/>
  <c r="G77" i="2" s="1"/>
  <c r="F72" i="2"/>
  <c r="F73" i="2" s="1"/>
  <c r="F75" i="2" s="1"/>
  <c r="F76" i="2" s="1"/>
  <c r="F77" i="2" s="1"/>
  <c r="G71" i="2"/>
  <c r="F71" i="2"/>
  <c r="E71" i="2"/>
  <c r="E72" i="2" s="1"/>
  <c r="E73" i="2" s="1"/>
  <c r="E75" i="2" s="1"/>
  <c r="E76" i="2" s="1"/>
  <c r="E77" i="2" s="1"/>
  <c r="D71" i="2"/>
  <c r="D72" i="2" s="1"/>
  <c r="H63" i="2"/>
  <c r="G63" i="2"/>
  <c r="F63" i="2"/>
  <c r="E63" i="2"/>
  <c r="D63" i="2"/>
  <c r="H62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H30" i="2" s="1"/>
  <c r="E30" i="2"/>
  <c r="D30" i="2"/>
  <c r="H29" i="2"/>
  <c r="G23" i="2"/>
  <c r="F23" i="2"/>
  <c r="E23" i="2"/>
  <c r="D23" i="2"/>
  <c r="H23" i="2" s="1"/>
  <c r="H22" i="2"/>
  <c r="C32" i="1" l="1"/>
  <c r="C34" i="1" s="1"/>
  <c r="C42" i="1"/>
  <c r="C44" i="1" s="1"/>
  <c r="H72" i="2"/>
  <c r="D73" i="2"/>
  <c r="H71" i="2"/>
  <c r="C46" i="1" l="1"/>
  <c r="H73" i="2"/>
  <c r="D75" i="2"/>
  <c r="D76" i="2" l="1"/>
  <c r="H75" i="2"/>
  <c r="D77" i="2" l="1"/>
  <c r="H77" i="2" s="1"/>
  <c r="H76" i="2"/>
</calcChain>
</file>

<file path=xl/sharedStrings.xml><?xml version="1.0" encoding="utf-8"?>
<sst xmlns="http://schemas.openxmlformats.org/spreadsheetml/2006/main" count="352" uniqueCount="170">
  <si>
    <t>СВОДКА ЗАТРАТ</t>
  </si>
  <si>
    <t>P_0792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</si>
  <si>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</si>
  <si>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</si>
  <si>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</si>
  <si>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</si>
  <si>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</si>
  <si>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</si>
  <si>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</si>
  <si>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</si>
  <si>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</si>
  <si>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</si>
  <si>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</si>
  <si>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</si>
  <si>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</si>
  <si>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</si>
  <si>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</si>
  <si>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</si>
  <si>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</si>
  <si>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</si>
  <si>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</si>
  <si>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</si>
  <si>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</si>
  <si>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</si>
  <si>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</si>
  <si>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</si>
  <si>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</si>
  <si>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</si>
  <si>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</si>
  <si>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</si>
  <si>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</si>
  <si>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</si>
  <si>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</si>
  <si>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</si>
  <si>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</si>
  <si>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</si>
  <si>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</si>
  <si>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</si>
  <si>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</si>
  <si>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</si>
  <si>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</si>
  <si>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</si>
  <si>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</si>
  <si>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</si>
  <si>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</si>
  <si>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</si>
  <si>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</si>
  <si>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</si>
  <si>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</si>
  <si>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</si>
  <si>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</si>
  <si>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</si>
  <si>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</si>
  <si>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</si>
  <si>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</si>
  <si>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ОСР-553-09-01</t>
  </si>
  <si>
    <t>325/пр_25.05.2021_Пр.1 п.50_Пр.4 п.67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</si>
  <si>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</si>
  <si>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</si>
  <si>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</si>
  <si>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</si>
  <si>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</si>
  <si>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</si>
  <si>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</si>
  <si>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</si>
  <si>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</si>
  <si>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</si>
  <si>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</si>
  <si>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</si>
  <si>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</si>
  <si>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</si>
  <si>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</si>
  <si>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</si>
  <si>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</si>
  <si>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</si>
  <si>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</si>
  <si>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</si>
  <si>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</si>
  <si>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</si>
  <si>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ОСР-553-12-01</t>
  </si>
  <si>
    <t>Проектно изыскательские работы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</si>
  <si>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</si>
  <si>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</si>
  <si>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</si>
  <si>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</si>
  <si>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</si>
  <si>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</si>
  <si>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</si>
  <si>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</si>
  <si>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</si>
  <si>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</si>
  <si>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</si>
  <si>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</si>
  <si>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</si>
  <si>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</si>
  <si>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</si>
  <si>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Реконструкция КТП СОК 355/100 кВА с заменой КТП Красноярский район Самарская область</t>
  </si>
  <si>
    <t>ЛС-553-02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</si>
  <si>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</si>
  <si>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</si>
  <si>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</si>
  <si>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</si>
  <si>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</si>
  <si>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</si>
  <si>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</si>
  <si>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</si>
  <si>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</si>
  <si>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</si>
  <si>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</si>
  <si>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</si>
  <si>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</si>
  <si>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</si>
  <si>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</si>
  <si>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</si>
  <si>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</si>
  <si>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</si>
  <si>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</si>
  <si>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</si>
  <si>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</si>
  <si>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553-12-01</t>
  </si>
  <si>
    <t>шт</t>
  </si>
  <si>
    <t>"Реконструкия КТП СОК 355/100 кВА с заменой КТП" Красноярский район Самарская область</t>
  </si>
  <si>
    <t>ОСР 553-02-01</t>
  </si>
  <si>
    <t>ОСР 553-09-01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</si>
  <si>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</si>
  <si>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</si>
  <si>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</si>
  <si>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</si>
  <si>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</si>
  <si>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</si>
  <si>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</si>
  <si>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</si>
  <si>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</si>
  <si>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</si>
  <si>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</si>
  <si>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</si>
  <si>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</si>
  <si>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</si>
  <si>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</si>
  <si>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</si>
  <si>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</si>
  <si>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</si>
  <si>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</si>
  <si>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</si>
  <si>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</si>
  <si>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</si>
  <si>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</si>
  <si>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</si>
  <si>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</si>
  <si>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</si>
  <si>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</si>
  <si>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</si>
  <si>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</si>
  <si>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</si>
  <si>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</si>
  <si>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</si>
  <si>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</si>
  <si>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</si>
  <si>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</si>
  <si>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</si>
  <si>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</si>
  <si>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</si>
  <si>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</si>
  <si>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</si>
  <si>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</si>
  <si>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</si>
  <si>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</si>
  <si>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</si>
  <si>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</si>
  <si>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1401 10/0,4/63 кВА (протяженностью 0,16км) с заменой КТП 10/0,4/63 кВА, 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</si>
</sst>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67" fontId="3" fillId="0" borderId="0" xfId="0" applyNumberFormat="1" applyFont="1" applyAlignment="1">
      <alignment horizontal="left" vertic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DD03FCB-A938-4934-87B9-EAE362AD1CF1}"/>
    <cellStyle name="Обычный" xfId="0" builtinId="0"/>
    <cellStyle name="Обычный 2" xfId="4" xr:uid="{7314A701-F04C-43FA-AA1A-A0F8B1DF8CE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2.21875" customWidth="1"/>
    <col min="9" max="9" width="18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79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162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49" t="s">
        <v>4</v>
      </c>
      <c r="B23" s="49" t="s">
        <v>5</v>
      </c>
      <c r="C23" s="49" t="s">
        <v>142</v>
      </c>
      <c r="D23" s="50"/>
      <c r="E23" s="50"/>
      <c r="F23" s="50"/>
      <c r="G23" s="51"/>
      <c r="H23" s="51"/>
      <c r="I23" s="51"/>
    </row>
    <row r="24" spans="1:9" ht="15.9" customHeight="1" x14ac:dyDescent="0.3">
      <c r="A24" s="49">
        <v>1</v>
      </c>
      <c r="B24" s="49">
        <v>2</v>
      </c>
      <c r="C24" s="49">
        <v>3</v>
      </c>
      <c r="D24" s="50"/>
      <c r="E24" s="50"/>
      <c r="F24" s="50"/>
      <c r="G24" s="51"/>
      <c r="H24" s="51"/>
      <c r="I24" s="51"/>
    </row>
    <row r="25" spans="1:9" ht="17.100000000000001" customHeight="1" x14ac:dyDescent="0.3">
      <c r="A25" s="82" t="s">
        <v>143</v>
      </c>
      <c r="B25" s="83"/>
      <c r="C25" s="84"/>
      <c r="D25" s="50"/>
      <c r="E25" s="50"/>
      <c r="F25" s="50"/>
      <c r="G25" s="51"/>
      <c r="H25" s="51"/>
      <c r="I25" s="51"/>
    </row>
    <row r="26" spans="1:9" ht="17.100000000000001" customHeight="1" x14ac:dyDescent="0.3">
      <c r="A26" s="49">
        <v>1</v>
      </c>
      <c r="B26" s="52" t="s">
        <v>144</v>
      </c>
      <c r="C26" s="80"/>
      <c r="D26" s="50"/>
      <c r="E26" s="50"/>
      <c r="F26" s="50"/>
      <c r="G26" s="51"/>
      <c r="H26" s="51" t="s">
        <v>145</v>
      </c>
      <c r="I26" s="51"/>
    </row>
    <row r="27" spans="1:9" ht="17.100000000000001" customHeight="1" x14ac:dyDescent="0.3">
      <c r="A27" s="53" t="s">
        <v>6</v>
      </c>
      <c r="B27" s="52" t="s">
        <v>146</v>
      </c>
      <c r="C27" s="81">
        <v>0</v>
      </c>
      <c r="D27" s="54"/>
      <c r="E27" s="54"/>
      <c r="F27" s="54"/>
      <c r="G27" s="55" t="s">
        <v>147</v>
      </c>
      <c r="H27" s="55" t="s">
        <v>148</v>
      </c>
      <c r="I27" s="55" t="s">
        <v>149</v>
      </c>
    </row>
    <row r="28" spans="1:9" ht="17.100000000000001" customHeight="1" x14ac:dyDescent="0.3">
      <c r="A28" s="53" t="s">
        <v>7</v>
      </c>
      <c r="B28" s="52" t="s">
        <v>150</v>
      </c>
      <c r="C28" s="81">
        <v>0</v>
      </c>
      <c r="D28" s="54"/>
      <c r="E28" s="54"/>
      <c r="F28" s="54"/>
      <c r="G28" s="56">
        <v>2019</v>
      </c>
      <c r="H28" s="57">
        <v>106.826398641827</v>
      </c>
      <c r="I28" s="58"/>
    </row>
    <row r="29" spans="1:9" ht="17.100000000000001" customHeight="1" x14ac:dyDescent="0.3">
      <c r="A29" s="53" t="s">
        <v>8</v>
      </c>
      <c r="B29" s="52" t="s">
        <v>151</v>
      </c>
      <c r="C29" s="59">
        <f>ССР!G68*1.2</f>
        <v>397.32930162692401</v>
      </c>
      <c r="D29" s="54"/>
      <c r="E29" s="54"/>
      <c r="F29" s="54"/>
      <c r="G29" s="56">
        <v>2020</v>
      </c>
      <c r="H29" s="57">
        <v>105.56188522495653</v>
      </c>
      <c r="I29" s="58"/>
    </row>
    <row r="30" spans="1:9" ht="17.100000000000001" customHeight="1" x14ac:dyDescent="0.3">
      <c r="A30" s="49">
        <v>2</v>
      </c>
      <c r="B30" s="52" t="s">
        <v>9</v>
      </c>
      <c r="C30" s="59">
        <f>C27+C28+C29</f>
        <v>397.32930162692401</v>
      </c>
      <c r="D30" s="60"/>
      <c r="E30" s="61"/>
      <c r="F30" s="62"/>
      <c r="G30" s="56">
        <v>2021</v>
      </c>
      <c r="H30" s="57">
        <v>104.9354</v>
      </c>
      <c r="I30" s="58"/>
    </row>
    <row r="31" spans="1:9" ht="17.100000000000001" customHeight="1" x14ac:dyDescent="0.3">
      <c r="A31" s="53" t="s">
        <v>10</v>
      </c>
      <c r="B31" s="52" t="s">
        <v>152</v>
      </c>
      <c r="C31" s="59">
        <f>C30-ROUND(C30/1.2,5)</f>
        <v>66.221551626923997</v>
      </c>
      <c r="D31" s="54"/>
      <c r="E31" s="61"/>
      <c r="F31" s="54"/>
      <c r="G31" s="56">
        <v>2022</v>
      </c>
      <c r="H31" s="57">
        <v>114.63142733059361</v>
      </c>
      <c r="I31" s="63"/>
    </row>
    <row r="32" spans="1:9" ht="15.6" x14ac:dyDescent="0.3">
      <c r="A32" s="49">
        <v>3</v>
      </c>
      <c r="B32" s="52" t="s">
        <v>153</v>
      </c>
      <c r="C32" s="64">
        <f>C30*I38</f>
        <v>460.8989304258742</v>
      </c>
      <c r="D32" s="54"/>
      <c r="E32" s="65"/>
      <c r="F32" s="66"/>
      <c r="G32" s="67">
        <v>2023</v>
      </c>
      <c r="H32" s="57">
        <v>109.09646626082731</v>
      </c>
      <c r="I32" s="63"/>
    </row>
    <row r="33" spans="1:9" ht="15.6" x14ac:dyDescent="0.3">
      <c r="A33" s="49"/>
      <c r="B33" s="52" t="s">
        <v>154</v>
      </c>
      <c r="C33" s="59">
        <v>0.52</v>
      </c>
      <c r="D33" s="54"/>
      <c r="E33" s="65"/>
      <c r="F33" s="66"/>
      <c r="G33" s="67"/>
      <c r="H33" s="57"/>
      <c r="I33" s="63"/>
    </row>
    <row r="34" spans="1:9" ht="15.6" x14ac:dyDescent="0.3">
      <c r="A34" s="49"/>
      <c r="B34" s="52" t="s">
        <v>155</v>
      </c>
      <c r="C34" s="64">
        <f>C32*C33</f>
        <v>239.66744382145458</v>
      </c>
      <c r="D34" s="54"/>
      <c r="E34" s="65"/>
      <c r="F34" s="66"/>
      <c r="G34" s="67"/>
      <c r="H34" s="57"/>
      <c r="I34" s="63"/>
    </row>
    <row r="35" spans="1:9" ht="15.6" x14ac:dyDescent="0.3">
      <c r="A35" s="82" t="s">
        <v>156</v>
      </c>
      <c r="B35" s="83"/>
      <c r="C35" s="84"/>
      <c r="D35" s="50"/>
      <c r="E35" s="68"/>
      <c r="F35" s="69"/>
      <c r="G35" s="56">
        <v>2024</v>
      </c>
      <c r="H35" s="57">
        <v>109.11350326220534</v>
      </c>
      <c r="I35" s="63"/>
    </row>
    <row r="36" spans="1:9" ht="15.6" x14ac:dyDescent="0.3">
      <c r="A36" s="49">
        <v>1</v>
      </c>
      <c r="B36" s="52" t="s">
        <v>144</v>
      </c>
      <c r="C36" s="80"/>
      <c r="D36" s="54"/>
      <c r="E36" s="70"/>
      <c r="F36" s="71"/>
      <c r="G36" s="56">
        <v>2025</v>
      </c>
      <c r="H36" s="57">
        <v>107.81631706396419</v>
      </c>
      <c r="I36" s="72">
        <f>(H36+100)/200</f>
        <v>1.039081585319821</v>
      </c>
    </row>
    <row r="37" spans="1:9" ht="15.6" x14ac:dyDescent="0.3">
      <c r="A37" s="53" t="s">
        <v>6</v>
      </c>
      <c r="B37" s="52" t="s">
        <v>146</v>
      </c>
      <c r="C37" s="73">
        <f>ССР!D77+ССР!E77</f>
        <v>2523.3229979324319</v>
      </c>
      <c r="D37" s="54"/>
      <c r="E37" s="70"/>
      <c r="F37" s="54"/>
      <c r="G37" s="56">
        <v>2026</v>
      </c>
      <c r="H37" s="57">
        <v>105.26289686896166</v>
      </c>
      <c r="I37" s="72">
        <f>(H37+100)/200*H36/100</f>
        <v>1.1065344785145874</v>
      </c>
    </row>
    <row r="38" spans="1:9" ht="15.6" x14ac:dyDescent="0.3">
      <c r="A38" s="53" t="s">
        <v>7</v>
      </c>
      <c r="B38" s="52" t="s">
        <v>150</v>
      </c>
      <c r="C38" s="73">
        <f>ССР!F77</f>
        <v>3772.2863130184323</v>
      </c>
      <c r="D38" s="54"/>
      <c r="E38" s="70"/>
      <c r="F38" s="54"/>
      <c r="G38" s="56">
        <v>2027</v>
      </c>
      <c r="H38" s="57">
        <v>104.42089798933949</v>
      </c>
      <c r="I38" s="72">
        <f>(H38+100)/200*H37/100*H36/100</f>
        <v>1.1599922999352297</v>
      </c>
    </row>
    <row r="39" spans="1:9" ht="15.6" x14ac:dyDescent="0.3">
      <c r="A39" s="53" t="s">
        <v>8</v>
      </c>
      <c r="B39" s="52" t="s">
        <v>151</v>
      </c>
      <c r="C39" s="73">
        <f>(ССР!G73-ССР!G68)*1.2</f>
        <v>193.49236448927951</v>
      </c>
      <c r="D39" s="54"/>
      <c r="E39" s="70"/>
      <c r="F39" s="54"/>
      <c r="G39" s="56">
        <v>2028</v>
      </c>
      <c r="H39" s="57">
        <v>104.42089798933949</v>
      </c>
      <c r="I39" s="72">
        <f>(H39+100)/200*H38/100*H37/100*H36/100</f>
        <v>1.2112743761995592</v>
      </c>
    </row>
    <row r="40" spans="1:9" ht="15.6" x14ac:dyDescent="0.3">
      <c r="A40" s="49">
        <v>2</v>
      </c>
      <c r="B40" s="52" t="s">
        <v>9</v>
      </c>
      <c r="C40" s="73">
        <f>C37+C38+C39</f>
        <v>6489.1016754401435</v>
      </c>
      <c r="D40" s="60"/>
      <c r="E40" s="65"/>
      <c r="F40" s="66"/>
      <c r="G40" s="56">
        <v>2029</v>
      </c>
      <c r="H40" s="57">
        <v>104.42089798933949</v>
      </c>
      <c r="I40" s="72">
        <f>(H40+100)/200*H39/100*H38/100*H37/100*H36/100</f>
        <v>1.26482358074235</v>
      </c>
    </row>
    <row r="41" spans="1:9" ht="15.6" x14ac:dyDescent="0.3">
      <c r="A41" s="53" t="s">
        <v>10</v>
      </c>
      <c r="B41" s="52" t="s">
        <v>152</v>
      </c>
      <c r="C41" s="59">
        <f>C40-ROUND(C40/1.2,5)</f>
        <v>1081.5169454401439</v>
      </c>
      <c r="D41" s="54"/>
      <c r="E41" s="70"/>
      <c r="F41" s="54"/>
      <c r="G41" s="50"/>
      <c r="H41" s="50"/>
      <c r="I41" s="50"/>
    </row>
    <row r="42" spans="1:9" ht="15.6" x14ac:dyDescent="0.3">
      <c r="A42" s="49">
        <v>3</v>
      </c>
      <c r="B42" s="52" t="s">
        <v>153</v>
      </c>
      <c r="C42" s="74">
        <f>C40*I39</f>
        <v>7860.0825840142743</v>
      </c>
      <c r="D42" s="54"/>
      <c r="E42" s="65"/>
      <c r="F42" s="66"/>
      <c r="G42" s="50"/>
      <c r="H42" s="50"/>
      <c r="I42" s="50"/>
    </row>
    <row r="43" spans="1:9" ht="15.6" x14ac:dyDescent="0.3">
      <c r="A43" s="49"/>
      <c r="B43" s="52" t="s">
        <v>154</v>
      </c>
      <c r="C43" s="59">
        <f>C33</f>
        <v>0.52</v>
      </c>
      <c r="D43" s="54"/>
      <c r="E43" s="65"/>
      <c r="F43" s="66"/>
      <c r="G43" s="50"/>
      <c r="H43" s="50"/>
      <c r="I43" s="50"/>
    </row>
    <row r="44" spans="1:9" ht="15.6" x14ac:dyDescent="0.3">
      <c r="A44" s="49"/>
      <c r="B44" s="52" t="s">
        <v>155</v>
      </c>
      <c r="C44" s="64">
        <f>C42*C43</f>
        <v>4087.2429436874227</v>
      </c>
      <c r="D44" s="54"/>
      <c r="E44" s="65"/>
      <c r="F44" s="66"/>
      <c r="G44" s="50"/>
      <c r="H44" s="50"/>
      <c r="I44" s="50"/>
    </row>
    <row r="45" spans="1:9" ht="15.6" x14ac:dyDescent="0.3">
      <c r="A45" s="49"/>
      <c r="B45" s="52"/>
      <c r="C45" s="73"/>
      <c r="D45" s="54"/>
      <c r="E45" s="75"/>
      <c r="F45" s="54"/>
      <c r="G45" s="50"/>
      <c r="H45" s="50"/>
      <c r="I45" s="50"/>
    </row>
    <row r="46" spans="1:9" ht="15.6" x14ac:dyDescent="0.3">
      <c r="A46" s="49"/>
      <c r="B46" s="52" t="s">
        <v>157</v>
      </c>
      <c r="C46" s="103">
        <f>C34+C44</f>
        <v>4326.9103875088776</v>
      </c>
      <c r="D46" s="54"/>
      <c r="E46" s="65"/>
      <c r="F46" s="66"/>
      <c r="G46" s="50"/>
      <c r="H46" s="50"/>
      <c r="I46" s="76"/>
    </row>
    <row r="47" spans="1:9" ht="15.6" x14ac:dyDescent="0.3">
      <c r="A47" s="51"/>
      <c r="B47" s="51"/>
      <c r="C47" s="51"/>
      <c r="D47" s="76"/>
      <c r="E47" s="50"/>
      <c r="F47" s="71"/>
      <c r="G47" s="50"/>
      <c r="H47" s="50"/>
      <c r="I47" s="50"/>
    </row>
    <row r="48" spans="1:9" ht="15.6" x14ac:dyDescent="0.3">
      <c r="A48" s="77" t="s">
        <v>158</v>
      </c>
      <c r="B48" s="51"/>
      <c r="C48" s="51"/>
      <c r="D48" s="50"/>
      <c r="E48" s="78"/>
      <c r="F48" s="50"/>
      <c r="G48" s="50"/>
      <c r="H48" s="50"/>
      <c r="I48" s="50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hidden="1" customHeight="1" x14ac:dyDescent="0.3">
      <c r="A4" s="25" t="s">
        <v>135</v>
      </c>
      <c r="B4" s="26" t="s">
        <v>120</v>
      </c>
      <c r="C4" s="27">
        <v>0.65296603993586999</v>
      </c>
      <c r="D4" s="27">
        <v>25.632087662364999</v>
      </c>
      <c r="E4" s="26">
        <v>0.4</v>
      </c>
      <c r="F4" s="26"/>
      <c r="G4" s="27">
        <v>16.736882776184</v>
      </c>
      <c r="H4" s="28"/>
    </row>
    <row r="5" spans="1:8" ht="39" customHeight="1" x14ac:dyDescent="0.3">
      <c r="A5" s="25" t="s">
        <v>136</v>
      </c>
      <c r="B5" s="26" t="s">
        <v>120</v>
      </c>
      <c r="C5" s="27">
        <v>8</v>
      </c>
      <c r="D5" s="27">
        <v>19.447555803385999</v>
      </c>
      <c r="E5" s="26">
        <v>0.4</v>
      </c>
      <c r="F5" s="25" t="s">
        <v>136</v>
      </c>
      <c r="G5" s="27">
        <v>174.86936119999999</v>
      </c>
      <c r="H5" s="28" t="s">
        <v>159</v>
      </c>
    </row>
    <row r="6" spans="1:8" ht="39" hidden="1" customHeight="1" x14ac:dyDescent="0.3">
      <c r="A6" s="25" t="s">
        <v>137</v>
      </c>
      <c r="B6" s="26" t="s">
        <v>120</v>
      </c>
      <c r="C6" s="27">
        <v>0.53636496137589995</v>
      </c>
      <c r="D6" s="27">
        <v>80.053876886355994</v>
      </c>
      <c r="E6" s="26">
        <v>0.4</v>
      </c>
      <c r="F6" s="25" t="s">
        <v>137</v>
      </c>
      <c r="G6" s="27">
        <v>42.938094584140998</v>
      </c>
      <c r="H6" s="28"/>
    </row>
    <row r="7" spans="1:8" ht="39" customHeight="1" x14ac:dyDescent="0.3">
      <c r="A7" s="25" t="s">
        <v>138</v>
      </c>
      <c r="B7" s="26" t="s">
        <v>115</v>
      </c>
      <c r="C7" s="27">
        <v>0.17660399358694001</v>
      </c>
      <c r="D7" s="27">
        <v>881.09974599531995</v>
      </c>
      <c r="E7" s="26">
        <v>0.4</v>
      </c>
      <c r="F7" s="25" t="s">
        <v>138</v>
      </c>
      <c r="G7" s="27">
        <v>155.60573389121001</v>
      </c>
      <c r="H7" s="28" t="s">
        <v>160</v>
      </c>
    </row>
    <row r="8" spans="1:8" ht="39" hidden="1" customHeight="1" x14ac:dyDescent="0.3">
      <c r="A8" s="25" t="s">
        <v>139</v>
      </c>
      <c r="B8" s="26" t="s">
        <v>120</v>
      </c>
      <c r="C8" s="27">
        <v>5.4802506923188998</v>
      </c>
      <c r="D8" s="27">
        <v>19.225895489928</v>
      </c>
      <c r="E8" s="26">
        <v>0.4</v>
      </c>
      <c r="F8" s="25" t="s">
        <v>139</v>
      </c>
      <c r="G8" s="27">
        <v>105.36272706913</v>
      </c>
      <c r="H8" s="28"/>
    </row>
    <row r="9" spans="1:8" ht="39" customHeight="1" x14ac:dyDescent="0.3">
      <c r="A9" s="25" t="s">
        <v>140</v>
      </c>
      <c r="B9" s="26" t="s">
        <v>120</v>
      </c>
      <c r="C9" s="27">
        <v>1</v>
      </c>
      <c r="D9" s="27">
        <v>3052.010419532</v>
      </c>
      <c r="E9" s="26" t="s">
        <v>141</v>
      </c>
      <c r="F9" s="25" t="s">
        <v>140</v>
      </c>
      <c r="G9" s="27">
        <v>3052.010419532</v>
      </c>
      <c r="H9" s="28" t="s">
        <v>161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64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563.47472275200005</v>
      </c>
      <c r="E25" s="20">
        <v>8.5728672865150006</v>
      </c>
      <c r="F25" s="20">
        <v>0</v>
      </c>
      <c r="G25" s="20">
        <v>0</v>
      </c>
      <c r="H25" s="20">
        <v>572.04759003851996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9" t="s">
        <v>28</v>
      </c>
      <c r="D27" s="20">
        <v>1936.8903894775001</v>
      </c>
      <c r="E27" s="20">
        <v>12.462378447192</v>
      </c>
      <c r="F27" s="20">
        <v>3052.011580112</v>
      </c>
      <c r="G27" s="20">
        <v>0</v>
      </c>
      <c r="H27" s="20">
        <v>5001.3643480367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v>1936.8903894775001</v>
      </c>
      <c r="E43" s="20">
        <v>12.462378447192</v>
      </c>
      <c r="F43" s="20">
        <v>3052.011580112</v>
      </c>
      <c r="G43" s="20">
        <v>0</v>
      </c>
      <c r="H43" s="20">
        <v>5001.3643480367</v>
      </c>
    </row>
    <row r="44" spans="1:8" ht="17.100000000000001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11.26949445504</v>
      </c>
      <c r="E45" s="20">
        <v>0.1714573457303</v>
      </c>
      <c r="F45" s="20">
        <v>0</v>
      </c>
      <c r="G45" s="20">
        <v>0</v>
      </c>
      <c r="H45" s="20">
        <v>11.44095180077</v>
      </c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17.100000000000001" customHeight="1" x14ac:dyDescent="0.3">
      <c r="A47" s="6"/>
      <c r="B47" s="9"/>
      <c r="C47" s="9" t="s">
        <v>45</v>
      </c>
      <c r="D47" s="20">
        <v>39.989470605458003</v>
      </c>
      <c r="E47" s="20">
        <v>0.25279227620896</v>
      </c>
      <c r="F47" s="20">
        <v>0</v>
      </c>
      <c r="G47" s="20">
        <v>0</v>
      </c>
      <c r="H47" s="20">
        <v>40.242262881667003</v>
      </c>
    </row>
    <row r="48" spans="1:8" ht="17.100000000000001" customHeight="1" x14ac:dyDescent="0.3">
      <c r="A48" s="6"/>
      <c r="B48" s="9"/>
      <c r="C48" s="9" t="s">
        <v>46</v>
      </c>
      <c r="D48" s="20">
        <v>1976.879860083</v>
      </c>
      <c r="E48" s="20">
        <v>12.715170723401</v>
      </c>
      <c r="F48" s="20">
        <v>3052.011580112</v>
      </c>
      <c r="G48" s="20">
        <v>0</v>
      </c>
      <c r="H48" s="20">
        <v>5041.6066109184003</v>
      </c>
    </row>
    <row r="49" spans="1:8" ht="17.100000000000001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48</v>
      </c>
      <c r="C50" s="7" t="s">
        <v>25</v>
      </c>
      <c r="D50" s="20">
        <v>0</v>
      </c>
      <c r="E50" s="20">
        <v>0</v>
      </c>
      <c r="F50" s="20">
        <v>0</v>
      </c>
      <c r="G50" s="20">
        <v>6.4017101455871996</v>
      </c>
      <c r="H50" s="20">
        <v>6.4017101455871996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15.000824069104</v>
      </c>
      <c r="E51" s="20">
        <v>0.22822687290159999</v>
      </c>
      <c r="F51" s="20">
        <v>0</v>
      </c>
      <c r="G51" s="20">
        <v>0</v>
      </c>
      <c r="H51" s="20">
        <v>15.229050942004999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44.564591502551004</v>
      </c>
      <c r="H52" s="20">
        <v>44.564591502551004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10.703139247757999</v>
      </c>
      <c r="H53" s="20">
        <v>10.703139247757999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4.6728873448873998</v>
      </c>
      <c r="H54" s="20">
        <v>4.6728873448873998</v>
      </c>
    </row>
    <row r="55" spans="1:8" x14ac:dyDescent="0.3">
      <c r="A55" s="6">
        <v>10</v>
      </c>
      <c r="B55" s="6" t="s">
        <v>55</v>
      </c>
      <c r="C55" s="7" t="s">
        <v>27</v>
      </c>
      <c r="D55" s="20">
        <v>0</v>
      </c>
      <c r="E55" s="20">
        <v>0</v>
      </c>
      <c r="F55" s="20">
        <v>0</v>
      </c>
      <c r="G55" s="20">
        <v>69.477961458869004</v>
      </c>
      <c r="H55" s="20">
        <v>69.477961458869004</v>
      </c>
    </row>
    <row r="56" spans="1:8" ht="31.2" x14ac:dyDescent="0.3">
      <c r="A56" s="6">
        <v>11</v>
      </c>
      <c r="B56" s="6" t="s">
        <v>56</v>
      </c>
      <c r="C56" s="7" t="s">
        <v>50</v>
      </c>
      <c r="D56" s="20">
        <v>36.595740279063001</v>
      </c>
      <c r="E56" s="20">
        <v>0.10363908297917</v>
      </c>
      <c r="F56" s="20">
        <v>0</v>
      </c>
      <c r="G56" s="20">
        <v>0</v>
      </c>
      <c r="H56" s="20">
        <v>36.699379362042002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ht="17.100000000000001" customHeight="1" x14ac:dyDescent="0.3">
      <c r="A59" s="6"/>
      <c r="B59" s="9"/>
      <c r="C59" s="9" t="s">
        <v>59</v>
      </c>
      <c r="D59" s="20">
        <v>51.596564348167</v>
      </c>
      <c r="E59" s="20">
        <v>0.33186595588077</v>
      </c>
      <c r="F59" s="20">
        <v>0</v>
      </c>
      <c r="G59" s="20">
        <v>146.90330537254999</v>
      </c>
      <c r="H59" s="20">
        <v>198.8317356766</v>
      </c>
    </row>
    <row r="60" spans="1:8" ht="17.100000000000001" customHeight="1" x14ac:dyDescent="0.3">
      <c r="A60" s="6"/>
      <c r="B60" s="9"/>
      <c r="C60" s="9" t="s">
        <v>60</v>
      </c>
      <c r="D60" s="20">
        <v>2028.4764244311</v>
      </c>
      <c r="E60" s="20">
        <v>13.047036679282</v>
      </c>
      <c r="F60" s="20">
        <v>3052.011580112</v>
      </c>
      <c r="G60" s="20">
        <v>146.90330537254999</v>
      </c>
      <c r="H60" s="20">
        <v>5240.4383465950004</v>
      </c>
    </row>
    <row r="61" spans="1:8" ht="17.100000000000001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7.100000000000001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7.100000000000001" customHeight="1" x14ac:dyDescent="0.3">
      <c r="A64" s="6"/>
      <c r="B64" s="9"/>
      <c r="C64" s="9" t="s">
        <v>63</v>
      </c>
      <c r="D64" s="20">
        <v>2028.4764244311</v>
      </c>
      <c r="E64" s="20">
        <v>13.047036679282</v>
      </c>
      <c r="F64" s="20">
        <v>3052.011580112</v>
      </c>
      <c r="G64" s="20">
        <v>146.90330537254999</v>
      </c>
      <c r="H64" s="20">
        <v>5240.4383465950004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40.312840811310998</v>
      </c>
      <c r="H66" s="20">
        <v>40.312840811310998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290.79491054445998</v>
      </c>
      <c r="H67" s="20">
        <v>290.79491054445998</v>
      </c>
    </row>
    <row r="68" spans="1:8" ht="17.100000000000001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331.10775135577001</v>
      </c>
      <c r="H68" s="20">
        <v>331.10775135577001</v>
      </c>
    </row>
    <row r="69" spans="1:8" ht="17.100000000000001" customHeight="1" x14ac:dyDescent="0.3">
      <c r="A69" s="6"/>
      <c r="B69" s="9"/>
      <c r="C69" s="9" t="s">
        <v>77</v>
      </c>
      <c r="D69" s="20">
        <v>2028.4764244311</v>
      </c>
      <c r="E69" s="20">
        <v>13.047036679282</v>
      </c>
      <c r="F69" s="20">
        <v>3052.011580112</v>
      </c>
      <c r="G69" s="20">
        <v>478.01105672832</v>
      </c>
      <c r="H69" s="20">
        <v>5571.5460979506997</v>
      </c>
    </row>
    <row r="70" spans="1:8" ht="17.100000000000001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3.9" customHeight="1" x14ac:dyDescent="0.3">
      <c r="A71" s="6">
        <v>16</v>
      </c>
      <c r="B71" s="6" t="s">
        <v>75</v>
      </c>
      <c r="C71" s="7" t="s">
        <v>74</v>
      </c>
      <c r="D71" s="20">
        <f>D69 * 3%</f>
        <v>60.854292732932997</v>
      </c>
      <c r="E71" s="20">
        <f>E69 * 3%</f>
        <v>0.39141110037846</v>
      </c>
      <c r="F71" s="20">
        <f>F69 * 3%</f>
        <v>91.560347403359998</v>
      </c>
      <c r="G71" s="20">
        <f>G69 * 3%</f>
        <v>14.3403317018496</v>
      </c>
      <c r="H71" s="20">
        <f>SUM(D71:G71)</f>
        <v>167.14638293852107</v>
      </c>
    </row>
    <row r="72" spans="1:8" ht="17.100000000000001" customHeight="1" x14ac:dyDescent="0.3">
      <c r="A72" s="6"/>
      <c r="B72" s="9"/>
      <c r="C72" s="9" t="s">
        <v>73</v>
      </c>
      <c r="D72" s="20">
        <f>D71</f>
        <v>60.854292732932997</v>
      </c>
      <c r="E72" s="20">
        <f>E71</f>
        <v>0.39141110037846</v>
      </c>
      <c r="F72" s="20">
        <f>F71</f>
        <v>91.560347403359998</v>
      </c>
      <c r="G72" s="20">
        <f>G71</f>
        <v>14.3403317018496</v>
      </c>
      <c r="H72" s="20">
        <f>SUM(D72:G72)</f>
        <v>167.14638293852107</v>
      </c>
    </row>
    <row r="73" spans="1:8" ht="17.100000000000001" customHeight="1" x14ac:dyDescent="0.3">
      <c r="A73" s="6"/>
      <c r="B73" s="9"/>
      <c r="C73" s="9" t="s">
        <v>72</v>
      </c>
      <c r="D73" s="20">
        <f>D72 + D69</f>
        <v>2089.3307171640331</v>
      </c>
      <c r="E73" s="20">
        <f>E72 + E69</f>
        <v>13.438447779660461</v>
      </c>
      <c r="F73" s="20">
        <f>F72 + F69</f>
        <v>3143.5719275153601</v>
      </c>
      <c r="G73" s="20">
        <f>G72 + G69</f>
        <v>492.35138843016961</v>
      </c>
      <c r="H73" s="20">
        <f>SUM(D73:G73)</f>
        <v>5738.6924808892227</v>
      </c>
    </row>
    <row r="74" spans="1:8" ht="17.100000000000001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7.100000000000001" customHeight="1" x14ac:dyDescent="0.3">
      <c r="A75" s="6">
        <v>17</v>
      </c>
      <c r="B75" s="6" t="s">
        <v>70</v>
      </c>
      <c r="C75" s="7" t="s">
        <v>69</v>
      </c>
      <c r="D75" s="20">
        <f>D73 * 20%</f>
        <v>417.86614343280667</v>
      </c>
      <c r="E75" s="20">
        <f>E73 * 20%</f>
        <v>2.6876895559320921</v>
      </c>
      <c r="F75" s="20">
        <f>F73 * 20%</f>
        <v>628.71438550307209</v>
      </c>
      <c r="G75" s="20">
        <f>G73 * 20%</f>
        <v>98.470277686033924</v>
      </c>
      <c r="H75" s="20">
        <f>SUM(D75:G75)</f>
        <v>1147.7384961778448</v>
      </c>
    </row>
    <row r="76" spans="1:8" ht="17.100000000000001" customHeight="1" x14ac:dyDescent="0.3">
      <c r="A76" s="6"/>
      <c r="B76" s="9"/>
      <c r="C76" s="9" t="s">
        <v>68</v>
      </c>
      <c r="D76" s="20">
        <f>D75</f>
        <v>417.86614343280667</v>
      </c>
      <c r="E76" s="20">
        <f>E75</f>
        <v>2.6876895559320921</v>
      </c>
      <c r="F76" s="20">
        <f>F75</f>
        <v>628.71438550307209</v>
      </c>
      <c r="G76" s="20">
        <f>G75</f>
        <v>98.470277686033924</v>
      </c>
      <c r="H76" s="20">
        <f>SUM(D76:G76)</f>
        <v>1147.7384961778448</v>
      </c>
    </row>
    <row r="77" spans="1:8" ht="17.100000000000001" customHeight="1" x14ac:dyDescent="0.3">
      <c r="A77" s="6"/>
      <c r="B77" s="9"/>
      <c r="C77" s="9" t="s">
        <v>67</v>
      </c>
      <c r="D77" s="20">
        <f>D76 + D73</f>
        <v>2507.1968605968395</v>
      </c>
      <c r="E77" s="20">
        <f>E76 + E73</f>
        <v>16.126137335592553</v>
      </c>
      <c r="F77" s="20">
        <f>F76 + F73</f>
        <v>3772.2863130184323</v>
      </c>
      <c r="G77" s="20">
        <f>G76 + G73</f>
        <v>590.82166611620357</v>
      </c>
      <c r="H77" s="20">
        <f>SUM(D77:G77)</f>
        <v>6886.430977067067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563.47472275200005</v>
      </c>
      <c r="E13" s="19">
        <v>8.5728672865150006</v>
      </c>
      <c r="F13" s="19">
        <v>0</v>
      </c>
      <c r="G13" s="19">
        <v>0</v>
      </c>
      <c r="H13" s="19">
        <v>572.04759003851996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563.47472275200005</v>
      </c>
      <c r="E14" s="19">
        <v>8.5728672865150006</v>
      </c>
      <c r="F14" s="19">
        <v>0</v>
      </c>
      <c r="G14" s="19">
        <v>0</v>
      </c>
      <c r="H14" s="19">
        <v>572.04759003851996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6.4017101455871996</v>
      </c>
      <c r="H13" s="19">
        <v>6.4017101455871996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6.4017101455871996</v>
      </c>
      <c r="H14" s="19">
        <v>6.4017101455871996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40.312840811310998</v>
      </c>
      <c r="H13" s="19">
        <v>40.312840811310998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40.312840811310998</v>
      </c>
      <c r="H14" s="19">
        <v>40.312840811310998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27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zoomScale="75" zoomScaleNormal="87" workbookViewId="0">
      <selection activeCell="H3" sqref="H3:H61"/>
    </sheetView>
  </sheetViews>
  <sheetFormatPr defaultColWidth="8.886718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5.900000000000006" customHeight="1" x14ac:dyDescent="0.3">
      <c r="A1" s="36" t="s">
        <v>102</v>
      </c>
      <c r="B1" s="36" t="s">
        <v>103</v>
      </c>
      <c r="C1" s="36" t="s">
        <v>104</v>
      </c>
      <c r="D1" s="36" t="s">
        <v>105</v>
      </c>
      <c r="E1" s="36" t="s">
        <v>106</v>
      </c>
      <c r="F1" s="36" t="s">
        <v>107</v>
      </c>
      <c r="G1" s="36" t="s">
        <v>108</v>
      </c>
      <c r="H1" s="36" t="s">
        <v>109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93" t="s">
        <v>85</v>
      </c>
      <c r="B3" s="94"/>
      <c r="C3" s="44"/>
      <c r="D3" s="42">
        <v>578.44930018410003</v>
      </c>
      <c r="E3" s="40"/>
      <c r="F3" s="40"/>
      <c r="G3" s="40"/>
      <c r="H3" s="47"/>
    </row>
    <row r="4" spans="1:8" x14ac:dyDescent="0.3">
      <c r="A4" s="95" t="s">
        <v>110</v>
      </c>
      <c r="B4" s="41" t="s">
        <v>111</v>
      </c>
      <c r="C4" s="44"/>
      <c r="D4" s="42">
        <v>563.47472275200005</v>
      </c>
      <c r="E4" s="40"/>
      <c r="F4" s="40"/>
      <c r="G4" s="40"/>
      <c r="H4" s="47"/>
    </row>
    <row r="5" spans="1:8" x14ac:dyDescent="0.3">
      <c r="A5" s="95"/>
      <c r="B5" s="41" t="s">
        <v>112</v>
      </c>
      <c r="C5" s="36"/>
      <c r="D5" s="42">
        <v>8.5728672865150006</v>
      </c>
      <c r="E5" s="40"/>
      <c r="F5" s="40"/>
      <c r="G5" s="40"/>
      <c r="H5" s="46"/>
    </row>
    <row r="6" spans="1:8" x14ac:dyDescent="0.3">
      <c r="A6" s="96"/>
      <c r="B6" s="41" t="s">
        <v>113</v>
      </c>
      <c r="C6" s="36"/>
      <c r="D6" s="42">
        <v>0</v>
      </c>
      <c r="E6" s="40"/>
      <c r="F6" s="40"/>
      <c r="G6" s="40"/>
      <c r="H6" s="46"/>
    </row>
    <row r="7" spans="1:8" x14ac:dyDescent="0.3">
      <c r="A7" s="96"/>
      <c r="B7" s="41" t="s">
        <v>114</v>
      </c>
      <c r="C7" s="36"/>
      <c r="D7" s="42">
        <v>0</v>
      </c>
      <c r="E7" s="40"/>
      <c r="F7" s="40"/>
      <c r="G7" s="40"/>
      <c r="H7" s="46"/>
    </row>
    <row r="8" spans="1:8" x14ac:dyDescent="0.3">
      <c r="A8" s="97" t="s">
        <v>25</v>
      </c>
      <c r="B8" s="98"/>
      <c r="C8" s="95" t="s">
        <v>25</v>
      </c>
      <c r="D8" s="43">
        <v>572.04759003851996</v>
      </c>
      <c r="E8" s="40">
        <v>0.16</v>
      </c>
      <c r="F8" s="40" t="s">
        <v>115</v>
      </c>
      <c r="G8" s="43">
        <v>3575.2974377406999</v>
      </c>
      <c r="H8" s="46"/>
    </row>
    <row r="9" spans="1:8" x14ac:dyDescent="0.3">
      <c r="A9" s="99">
        <v>1</v>
      </c>
      <c r="B9" s="41" t="s">
        <v>111</v>
      </c>
      <c r="C9" s="95"/>
      <c r="D9" s="43">
        <v>563.47472275200005</v>
      </c>
      <c r="E9" s="40"/>
      <c r="F9" s="40"/>
      <c r="G9" s="40"/>
      <c r="H9" s="96" t="s">
        <v>116</v>
      </c>
    </row>
    <row r="10" spans="1:8" x14ac:dyDescent="0.3">
      <c r="A10" s="95"/>
      <c r="B10" s="41" t="s">
        <v>112</v>
      </c>
      <c r="C10" s="95"/>
      <c r="D10" s="43">
        <v>8.5728672865150006</v>
      </c>
      <c r="E10" s="40"/>
      <c r="F10" s="40"/>
      <c r="G10" s="40"/>
      <c r="H10" s="96"/>
    </row>
    <row r="11" spans="1:8" x14ac:dyDescent="0.3">
      <c r="A11" s="95"/>
      <c r="B11" s="41" t="s">
        <v>113</v>
      </c>
      <c r="C11" s="95"/>
      <c r="D11" s="43">
        <v>0</v>
      </c>
      <c r="E11" s="40"/>
      <c r="F11" s="40"/>
      <c r="G11" s="40"/>
      <c r="H11" s="96"/>
    </row>
    <row r="12" spans="1:8" x14ac:dyDescent="0.3">
      <c r="A12" s="95"/>
      <c r="B12" s="41" t="s">
        <v>114</v>
      </c>
      <c r="C12" s="95"/>
      <c r="D12" s="43">
        <v>0</v>
      </c>
      <c r="E12" s="40"/>
      <c r="F12" s="40"/>
      <c r="G12" s="40"/>
      <c r="H12" s="96"/>
    </row>
    <row r="13" spans="1:8" x14ac:dyDescent="0.3">
      <c r="A13" s="95" t="s">
        <v>117</v>
      </c>
      <c r="B13" s="41" t="s">
        <v>111</v>
      </c>
      <c r="C13" s="36"/>
      <c r="D13" s="42">
        <v>563.47472275200005</v>
      </c>
      <c r="E13" s="40"/>
      <c r="F13" s="40"/>
      <c r="G13" s="40"/>
      <c r="H13" s="46"/>
    </row>
    <row r="14" spans="1:8" x14ac:dyDescent="0.3">
      <c r="A14" s="95"/>
      <c r="B14" s="41" t="s">
        <v>112</v>
      </c>
      <c r="C14" s="36"/>
      <c r="D14" s="42">
        <v>8.5728672865150006</v>
      </c>
      <c r="E14" s="40"/>
      <c r="F14" s="40"/>
      <c r="G14" s="40"/>
      <c r="H14" s="46"/>
    </row>
    <row r="15" spans="1:8" x14ac:dyDescent="0.3">
      <c r="A15" s="95"/>
      <c r="B15" s="41" t="s">
        <v>113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95"/>
      <c r="B16" s="41" t="s">
        <v>114</v>
      </c>
      <c r="C16" s="36"/>
      <c r="D16" s="42">
        <v>6.4017101455871996</v>
      </c>
      <c r="E16" s="40"/>
      <c r="F16" s="40"/>
      <c r="G16" s="40"/>
      <c r="H16" s="46"/>
    </row>
    <row r="17" spans="1:8" x14ac:dyDescent="0.3">
      <c r="A17" s="97" t="s">
        <v>91</v>
      </c>
      <c r="B17" s="98"/>
      <c r="C17" s="95" t="s">
        <v>25</v>
      </c>
      <c r="D17" s="43">
        <v>6.4017101455871996</v>
      </c>
      <c r="E17" s="40">
        <v>0.16</v>
      </c>
      <c r="F17" s="40" t="s">
        <v>115</v>
      </c>
      <c r="G17" s="43">
        <v>40.01068840992</v>
      </c>
      <c r="H17" s="46"/>
    </row>
    <row r="18" spans="1:8" x14ac:dyDescent="0.3">
      <c r="A18" s="99">
        <v>1</v>
      </c>
      <c r="B18" s="41" t="s">
        <v>111</v>
      </c>
      <c r="C18" s="95"/>
      <c r="D18" s="43">
        <v>0</v>
      </c>
      <c r="E18" s="40"/>
      <c r="F18" s="40"/>
      <c r="G18" s="40"/>
      <c r="H18" s="96" t="s">
        <v>116</v>
      </c>
    </row>
    <row r="19" spans="1:8" x14ac:dyDescent="0.3">
      <c r="A19" s="95"/>
      <c r="B19" s="41" t="s">
        <v>112</v>
      </c>
      <c r="C19" s="95"/>
      <c r="D19" s="43">
        <v>0</v>
      </c>
      <c r="E19" s="40"/>
      <c r="F19" s="40"/>
      <c r="G19" s="40"/>
      <c r="H19" s="96"/>
    </row>
    <row r="20" spans="1:8" x14ac:dyDescent="0.3">
      <c r="A20" s="95"/>
      <c r="B20" s="41" t="s">
        <v>113</v>
      </c>
      <c r="C20" s="95"/>
      <c r="D20" s="43">
        <v>0</v>
      </c>
      <c r="E20" s="40"/>
      <c r="F20" s="40"/>
      <c r="G20" s="40"/>
      <c r="H20" s="96"/>
    </row>
    <row r="21" spans="1:8" x14ac:dyDescent="0.3">
      <c r="A21" s="95"/>
      <c r="B21" s="41" t="s">
        <v>114</v>
      </c>
      <c r="C21" s="95"/>
      <c r="D21" s="43">
        <v>6.4017101455871996</v>
      </c>
      <c r="E21" s="40"/>
      <c r="F21" s="40"/>
      <c r="G21" s="40"/>
      <c r="H21" s="96"/>
    </row>
    <row r="22" spans="1:8" ht="24.6" x14ac:dyDescent="0.3">
      <c r="A22" s="100" t="s">
        <v>93</v>
      </c>
      <c r="B22" s="94"/>
      <c r="C22" s="36"/>
      <c r="D22" s="42">
        <v>331.93728465606</v>
      </c>
      <c r="E22" s="40"/>
      <c r="F22" s="40"/>
      <c r="G22" s="40"/>
      <c r="H22" s="46"/>
    </row>
    <row r="23" spans="1:8" x14ac:dyDescent="0.3">
      <c r="A23" s="95" t="s">
        <v>118</v>
      </c>
      <c r="B23" s="41" t="s">
        <v>111</v>
      </c>
      <c r="C23" s="36"/>
      <c r="D23" s="42">
        <v>0</v>
      </c>
      <c r="E23" s="40"/>
      <c r="F23" s="40"/>
      <c r="G23" s="40"/>
      <c r="H23" s="46"/>
    </row>
    <row r="24" spans="1:8" x14ac:dyDescent="0.3">
      <c r="A24" s="95"/>
      <c r="B24" s="41" t="s">
        <v>112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95"/>
      <c r="B25" s="41" t="s">
        <v>113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95"/>
      <c r="B26" s="41" t="s">
        <v>114</v>
      </c>
      <c r="C26" s="36"/>
      <c r="D26" s="42">
        <v>40.312840811310998</v>
      </c>
      <c r="E26" s="40"/>
      <c r="F26" s="40"/>
      <c r="G26" s="40"/>
      <c r="H26" s="46"/>
    </row>
    <row r="27" spans="1:8" x14ac:dyDescent="0.3">
      <c r="A27" s="97" t="s">
        <v>93</v>
      </c>
      <c r="B27" s="98"/>
      <c r="C27" s="95" t="s">
        <v>25</v>
      </c>
      <c r="D27" s="43">
        <v>40.312840811310998</v>
      </c>
      <c r="E27" s="40">
        <v>0.16</v>
      </c>
      <c r="F27" s="40" t="s">
        <v>115</v>
      </c>
      <c r="G27" s="43">
        <v>251.95525507068999</v>
      </c>
      <c r="H27" s="46"/>
    </row>
    <row r="28" spans="1:8" x14ac:dyDescent="0.3">
      <c r="A28" s="99">
        <v>1</v>
      </c>
      <c r="B28" s="41" t="s">
        <v>111</v>
      </c>
      <c r="C28" s="95"/>
      <c r="D28" s="43">
        <v>0</v>
      </c>
      <c r="E28" s="40"/>
      <c r="F28" s="40"/>
      <c r="G28" s="40"/>
      <c r="H28" s="96" t="s">
        <v>116</v>
      </c>
    </row>
    <row r="29" spans="1:8" x14ac:dyDescent="0.3">
      <c r="A29" s="95"/>
      <c r="B29" s="41" t="s">
        <v>112</v>
      </c>
      <c r="C29" s="95"/>
      <c r="D29" s="43">
        <v>0</v>
      </c>
      <c r="E29" s="40"/>
      <c r="F29" s="40"/>
      <c r="G29" s="40"/>
      <c r="H29" s="96"/>
    </row>
    <row r="30" spans="1:8" x14ac:dyDescent="0.3">
      <c r="A30" s="95"/>
      <c r="B30" s="41" t="s">
        <v>113</v>
      </c>
      <c r="C30" s="95"/>
      <c r="D30" s="43">
        <v>0</v>
      </c>
      <c r="E30" s="40"/>
      <c r="F30" s="40"/>
      <c r="G30" s="40"/>
      <c r="H30" s="96"/>
    </row>
    <row r="31" spans="1:8" x14ac:dyDescent="0.3">
      <c r="A31" s="95"/>
      <c r="B31" s="41" t="s">
        <v>114</v>
      </c>
      <c r="C31" s="95"/>
      <c r="D31" s="43">
        <v>40.312840811310998</v>
      </c>
      <c r="E31" s="40"/>
      <c r="F31" s="40"/>
      <c r="G31" s="40"/>
      <c r="H31" s="96"/>
    </row>
    <row r="32" spans="1:8" x14ac:dyDescent="0.3">
      <c r="A32" s="95" t="s">
        <v>119</v>
      </c>
      <c r="B32" s="41" t="s">
        <v>111</v>
      </c>
      <c r="C32" s="36"/>
      <c r="D32" s="42">
        <v>0</v>
      </c>
      <c r="E32" s="40"/>
      <c r="F32" s="40"/>
      <c r="G32" s="40"/>
      <c r="H32" s="46"/>
    </row>
    <row r="33" spans="1:8" x14ac:dyDescent="0.3">
      <c r="A33" s="95"/>
      <c r="B33" s="41" t="s">
        <v>112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95"/>
      <c r="B34" s="41" t="s">
        <v>113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95"/>
      <c r="B35" s="41" t="s">
        <v>114</v>
      </c>
      <c r="C35" s="36"/>
      <c r="D35" s="42">
        <v>331.93728465606</v>
      </c>
      <c r="E35" s="40"/>
      <c r="F35" s="40"/>
      <c r="G35" s="40"/>
      <c r="H35" s="46"/>
    </row>
    <row r="36" spans="1:8" x14ac:dyDescent="0.3">
      <c r="A36" s="97" t="s">
        <v>93</v>
      </c>
      <c r="B36" s="98"/>
      <c r="C36" s="95" t="s">
        <v>27</v>
      </c>
      <c r="D36" s="43">
        <v>291.62444384474998</v>
      </c>
      <c r="E36" s="40">
        <v>1</v>
      </c>
      <c r="F36" s="40" t="s">
        <v>120</v>
      </c>
      <c r="G36" s="43">
        <v>291.62444384474998</v>
      </c>
      <c r="H36" s="46"/>
    </row>
    <row r="37" spans="1:8" x14ac:dyDescent="0.3">
      <c r="A37" s="99">
        <v>1</v>
      </c>
      <c r="B37" s="41" t="s">
        <v>111</v>
      </c>
      <c r="C37" s="95"/>
      <c r="D37" s="43">
        <v>0</v>
      </c>
      <c r="E37" s="40"/>
      <c r="F37" s="40"/>
      <c r="G37" s="40"/>
      <c r="H37" s="96" t="s">
        <v>121</v>
      </c>
    </row>
    <row r="38" spans="1:8" x14ac:dyDescent="0.3">
      <c r="A38" s="95"/>
      <c r="B38" s="41" t="s">
        <v>112</v>
      </c>
      <c r="C38" s="95"/>
      <c r="D38" s="43">
        <v>0</v>
      </c>
      <c r="E38" s="40"/>
      <c r="F38" s="40"/>
      <c r="G38" s="40"/>
      <c r="H38" s="96"/>
    </row>
    <row r="39" spans="1:8" x14ac:dyDescent="0.3">
      <c r="A39" s="95"/>
      <c r="B39" s="41" t="s">
        <v>113</v>
      </c>
      <c r="C39" s="95"/>
      <c r="D39" s="43">
        <v>0</v>
      </c>
      <c r="E39" s="40"/>
      <c r="F39" s="40"/>
      <c r="G39" s="40"/>
      <c r="H39" s="96"/>
    </row>
    <row r="40" spans="1:8" x14ac:dyDescent="0.3">
      <c r="A40" s="95"/>
      <c r="B40" s="41" t="s">
        <v>114</v>
      </c>
      <c r="C40" s="95"/>
      <c r="D40" s="43">
        <v>291.62444384474998</v>
      </c>
      <c r="E40" s="40"/>
      <c r="F40" s="40"/>
      <c r="G40" s="40"/>
      <c r="H40" s="96"/>
    </row>
    <row r="41" spans="1:8" ht="24.6" x14ac:dyDescent="0.3">
      <c r="A41" s="100" t="s">
        <v>96</v>
      </c>
      <c r="B41" s="94"/>
      <c r="C41" s="36"/>
      <c r="D41" s="42">
        <v>4429.3167579982</v>
      </c>
      <c r="E41" s="40"/>
      <c r="F41" s="40"/>
      <c r="G41" s="40"/>
      <c r="H41" s="46"/>
    </row>
    <row r="42" spans="1:8" x14ac:dyDescent="0.3">
      <c r="A42" s="95" t="s">
        <v>122</v>
      </c>
      <c r="B42" s="41" t="s">
        <v>111</v>
      </c>
      <c r="C42" s="36"/>
      <c r="D42" s="42">
        <v>1373.4156667254999</v>
      </c>
      <c r="E42" s="40"/>
      <c r="F42" s="40"/>
      <c r="G42" s="40"/>
      <c r="H42" s="46"/>
    </row>
    <row r="43" spans="1:8" x14ac:dyDescent="0.3">
      <c r="A43" s="95"/>
      <c r="B43" s="41" t="s">
        <v>112</v>
      </c>
      <c r="C43" s="36"/>
      <c r="D43" s="42">
        <v>3.8895111606770998</v>
      </c>
      <c r="E43" s="40"/>
      <c r="F43" s="40"/>
      <c r="G43" s="40"/>
      <c r="H43" s="46"/>
    </row>
    <row r="44" spans="1:8" x14ac:dyDescent="0.3">
      <c r="A44" s="95"/>
      <c r="B44" s="41" t="s">
        <v>113</v>
      </c>
      <c r="C44" s="36"/>
      <c r="D44" s="42">
        <v>3052.011580112</v>
      </c>
      <c r="E44" s="40"/>
      <c r="F44" s="40"/>
      <c r="G44" s="40"/>
      <c r="H44" s="46"/>
    </row>
    <row r="45" spans="1:8" x14ac:dyDescent="0.3">
      <c r="A45" s="95"/>
      <c r="B45" s="41" t="s">
        <v>114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97" t="s">
        <v>27</v>
      </c>
      <c r="B46" s="98"/>
      <c r="C46" s="95" t="s">
        <v>27</v>
      </c>
      <c r="D46" s="43">
        <v>4429.3167579982</v>
      </c>
      <c r="E46" s="40">
        <v>1</v>
      </c>
      <c r="F46" s="40" t="s">
        <v>120</v>
      </c>
      <c r="G46" s="43">
        <v>4429.3167579982</v>
      </c>
      <c r="H46" s="46"/>
    </row>
    <row r="47" spans="1:8" x14ac:dyDescent="0.3">
      <c r="A47" s="99">
        <v>1</v>
      </c>
      <c r="B47" s="41" t="s">
        <v>111</v>
      </c>
      <c r="C47" s="95"/>
      <c r="D47" s="43">
        <v>1373.4156667254999</v>
      </c>
      <c r="E47" s="40"/>
      <c r="F47" s="40"/>
      <c r="G47" s="40"/>
      <c r="H47" s="96" t="s">
        <v>121</v>
      </c>
    </row>
    <row r="48" spans="1:8" x14ac:dyDescent="0.3">
      <c r="A48" s="95"/>
      <c r="B48" s="41" t="s">
        <v>112</v>
      </c>
      <c r="C48" s="95"/>
      <c r="D48" s="43">
        <v>3.8895111606770998</v>
      </c>
      <c r="E48" s="40"/>
      <c r="F48" s="40"/>
      <c r="G48" s="40"/>
      <c r="H48" s="96"/>
    </row>
    <row r="49" spans="1:8" x14ac:dyDescent="0.3">
      <c r="A49" s="95"/>
      <c r="B49" s="41" t="s">
        <v>113</v>
      </c>
      <c r="C49" s="95"/>
      <c r="D49" s="43">
        <v>3052.011580112</v>
      </c>
      <c r="E49" s="40"/>
      <c r="F49" s="40"/>
      <c r="G49" s="40"/>
      <c r="H49" s="96"/>
    </row>
    <row r="50" spans="1:8" x14ac:dyDescent="0.3">
      <c r="A50" s="95"/>
      <c r="B50" s="41" t="s">
        <v>114</v>
      </c>
      <c r="C50" s="95"/>
      <c r="D50" s="43">
        <v>0</v>
      </c>
      <c r="E50" s="40"/>
      <c r="F50" s="40"/>
      <c r="G50" s="40"/>
      <c r="H50" s="96"/>
    </row>
    <row r="51" spans="1:8" ht="24.6" x14ac:dyDescent="0.3">
      <c r="A51" s="100"/>
      <c r="B51" s="94"/>
      <c r="C51" s="36"/>
      <c r="D51" s="42">
        <v>69.477961458869004</v>
      </c>
      <c r="E51" s="40"/>
      <c r="F51" s="40"/>
      <c r="G51" s="40"/>
      <c r="H51" s="46"/>
    </row>
    <row r="52" spans="1:8" x14ac:dyDescent="0.3">
      <c r="A52" s="95" t="s">
        <v>123</v>
      </c>
      <c r="B52" s="41" t="s">
        <v>111</v>
      </c>
      <c r="C52" s="36"/>
      <c r="D52" s="42">
        <v>0</v>
      </c>
      <c r="E52" s="40"/>
      <c r="F52" s="40"/>
      <c r="G52" s="40"/>
      <c r="H52" s="46"/>
    </row>
    <row r="53" spans="1:8" x14ac:dyDescent="0.3">
      <c r="A53" s="95"/>
      <c r="B53" s="41" t="s">
        <v>112</v>
      </c>
      <c r="C53" s="36"/>
      <c r="D53" s="42">
        <v>0</v>
      </c>
      <c r="E53" s="40"/>
      <c r="F53" s="40"/>
      <c r="G53" s="40"/>
      <c r="H53" s="46"/>
    </row>
    <row r="54" spans="1:8" x14ac:dyDescent="0.3">
      <c r="A54" s="95"/>
      <c r="B54" s="41" t="s">
        <v>113</v>
      </c>
      <c r="C54" s="36"/>
      <c r="D54" s="42">
        <v>0</v>
      </c>
      <c r="E54" s="40"/>
      <c r="F54" s="40"/>
      <c r="G54" s="40"/>
      <c r="H54" s="46"/>
    </row>
    <row r="55" spans="1:8" x14ac:dyDescent="0.3">
      <c r="A55" s="95"/>
      <c r="B55" s="41" t="s">
        <v>114</v>
      </c>
      <c r="C55" s="36"/>
      <c r="D55" s="42">
        <v>69.477961458869004</v>
      </c>
      <c r="E55" s="40"/>
      <c r="F55" s="40"/>
      <c r="G55" s="40"/>
      <c r="H55" s="46"/>
    </row>
    <row r="56" spans="1:8" x14ac:dyDescent="0.3">
      <c r="A56" s="97" t="s">
        <v>100</v>
      </c>
      <c r="B56" s="98"/>
      <c r="C56" s="95" t="s">
        <v>27</v>
      </c>
      <c r="D56" s="43">
        <v>69.477961458869004</v>
      </c>
      <c r="E56" s="40">
        <v>1</v>
      </c>
      <c r="F56" s="40" t="s">
        <v>120</v>
      </c>
      <c r="G56" s="43">
        <v>69.477961458869004</v>
      </c>
      <c r="H56" s="46"/>
    </row>
    <row r="57" spans="1:8" x14ac:dyDescent="0.3">
      <c r="A57" s="99">
        <v>1</v>
      </c>
      <c r="B57" s="41" t="s">
        <v>111</v>
      </c>
      <c r="C57" s="95"/>
      <c r="D57" s="43">
        <v>0</v>
      </c>
      <c r="E57" s="40"/>
      <c r="F57" s="40"/>
      <c r="G57" s="40"/>
      <c r="H57" s="96" t="s">
        <v>121</v>
      </c>
    </row>
    <row r="58" spans="1:8" x14ac:dyDescent="0.3">
      <c r="A58" s="95"/>
      <c r="B58" s="41" t="s">
        <v>112</v>
      </c>
      <c r="C58" s="95"/>
      <c r="D58" s="43">
        <v>0</v>
      </c>
      <c r="E58" s="40"/>
      <c r="F58" s="40"/>
      <c r="G58" s="40"/>
      <c r="H58" s="96"/>
    </row>
    <row r="59" spans="1:8" x14ac:dyDescent="0.3">
      <c r="A59" s="95"/>
      <c r="B59" s="41" t="s">
        <v>113</v>
      </c>
      <c r="C59" s="95"/>
      <c r="D59" s="43">
        <v>0</v>
      </c>
      <c r="E59" s="40"/>
      <c r="F59" s="40"/>
      <c r="G59" s="40"/>
      <c r="H59" s="96"/>
    </row>
    <row r="60" spans="1:8" x14ac:dyDescent="0.3">
      <c r="A60" s="95"/>
      <c r="B60" s="41" t="s">
        <v>114</v>
      </c>
      <c r="C60" s="95"/>
      <c r="D60" s="43">
        <v>69.477961458869004</v>
      </c>
      <c r="E60" s="40"/>
      <c r="F60" s="40"/>
      <c r="G60" s="40"/>
      <c r="H60" s="96"/>
    </row>
    <row r="61" spans="1:8" x14ac:dyDescent="0.3">
      <c r="A61" s="45"/>
      <c r="C61" s="45"/>
      <c r="D61" s="39"/>
      <c r="E61" s="39"/>
      <c r="F61" s="39"/>
      <c r="G61" s="39"/>
      <c r="H61" s="48"/>
    </row>
    <row r="63" spans="1:8" x14ac:dyDescent="0.3">
      <c r="A63" s="101" t="s">
        <v>124</v>
      </c>
      <c r="B63" s="101"/>
      <c r="C63" s="101"/>
      <c r="D63" s="101"/>
      <c r="E63" s="101"/>
      <c r="F63" s="101"/>
      <c r="G63" s="101"/>
      <c r="H63" s="101"/>
    </row>
    <row r="64" spans="1:8" x14ac:dyDescent="0.3">
      <c r="A64" s="101" t="s">
        <v>125</v>
      </c>
      <c r="B64" s="101"/>
      <c r="C64" s="101"/>
      <c r="D64" s="101"/>
      <c r="E64" s="101"/>
      <c r="F64" s="101"/>
      <c r="G64" s="101"/>
      <c r="H64" s="101"/>
    </row>
  </sheetData>
  <mergeCells count="36">
    <mergeCell ref="A63:H63"/>
    <mergeCell ref="A64:H64"/>
    <mergeCell ref="A51:B51"/>
    <mergeCell ref="A52:A55"/>
    <mergeCell ref="A56:B56"/>
    <mergeCell ref="H57:H60"/>
    <mergeCell ref="C56:C60"/>
    <mergeCell ref="A57:A60"/>
    <mergeCell ref="A41:B41"/>
    <mergeCell ref="A42:A45"/>
    <mergeCell ref="A46:B46"/>
    <mergeCell ref="H47:H50"/>
    <mergeCell ref="C46:C50"/>
    <mergeCell ref="A47:A50"/>
    <mergeCell ref="A32:A35"/>
    <mergeCell ref="A36:B36"/>
    <mergeCell ref="H37:H40"/>
    <mergeCell ref="C36:C40"/>
    <mergeCell ref="A37:A40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2025-11-18T09:12:57Z</dcterms:modified>
</cp:coreProperties>
</file>